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05" yWindow="65401" windowWidth="23745" windowHeight="117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<sst xmlns="http://schemas.openxmlformats.org/spreadsheetml/2006/main" count="7797" uniqueCount="728">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</sst>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0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22" fillId="4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49" fontId="22" fillId="3" borderId="86" xfId="1126" applyNumberFormat="1" applyFont="1" applyFill="1" applyBorder="1" applyAlignment="1" applyProtection="1">
      <alignment horizontal="center" vertical="center" wrapText="1"/>
      <protection/>
    </xf>
    <xf numFmtId="49" fontId="22" fillId="3" borderId="83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80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M17" sqref="M1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5" t="str">
        <f>version</f>
        <v>Версия 2.1</v>
      </c>
      <c r="H3" s="196"/>
      <c r="M3" s="28" t="s">
        <v>120</v>
      </c>
      <c r="N3" s="1">
        <f>N2-1</f>
        <v>2019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55" sqref="V5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Год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5912.462462</v>
      </c>
      <c r="G20" s="48">
        <f t="shared" si="0"/>
        <v>1360.9384619999998</v>
      </c>
      <c r="H20" s="48">
        <f t="shared" si="0"/>
        <v>606.504</v>
      </c>
      <c r="I20" s="48">
        <f t="shared" si="0"/>
        <v>0</v>
      </c>
      <c r="J20" s="48">
        <f t="shared" si="0"/>
        <v>754.434462</v>
      </c>
      <c r="K20" s="48">
        <f t="shared" si="0"/>
        <v>0</v>
      </c>
      <c r="L20" s="48">
        <f t="shared" si="0"/>
        <v>4551.524</v>
      </c>
      <c r="M20" s="48">
        <f t="shared" si="0"/>
        <v>2746.085</v>
      </c>
      <c r="N20" s="48">
        <f t="shared" si="0"/>
        <v>0</v>
      </c>
      <c r="O20" s="48">
        <f t="shared" si="0"/>
        <v>1805.4389999999999</v>
      </c>
      <c r="P20" s="48">
        <f t="shared" si="0"/>
        <v>0</v>
      </c>
      <c r="Q20" s="48">
        <f>IF(G20=0,0,T20/G20)</f>
        <v>2.451594504405153</v>
      </c>
      <c r="R20" s="48">
        <f>IF(L20=0,0,U20/L20)</f>
        <v>2.7929155849051877</v>
      </c>
      <c r="S20" s="48">
        <f>SUM(S21:S24)</f>
        <v>16048.491568942802</v>
      </c>
      <c r="T20" s="48">
        <f>SUM(T21:T24)</f>
        <v>3336.4692542728003</v>
      </c>
      <c r="U20" s="48">
        <f>SUM(U21:U24)</f>
        <v>12712.022314670001</v>
      </c>
      <c r="V20" s="48">
        <f>SUM(V21:V24)</f>
        <v>0</v>
      </c>
      <c r="W20" s="131">
        <f>SUM(W21:W24)</f>
        <v>16048.491568942802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5809.023</v>
      </c>
      <c r="G22" s="48">
        <f>H22+I22+J22+K22</f>
        <v>1311.08</v>
      </c>
      <c r="H22" s="56">
        <v>606.504</v>
      </c>
      <c r="I22" s="56">
        <v>0</v>
      </c>
      <c r="J22" s="56">
        <v>704.576</v>
      </c>
      <c r="K22" s="56">
        <v>0</v>
      </c>
      <c r="L22" s="48">
        <f>M22+N22+O22+P22</f>
        <v>4497.943</v>
      </c>
      <c r="M22" s="56">
        <v>2746.085</v>
      </c>
      <c r="N22" s="56">
        <v>0</v>
      </c>
      <c r="O22" s="56">
        <v>1751.858</v>
      </c>
      <c r="P22" s="56">
        <v>0</v>
      </c>
      <c r="Q22" s="56">
        <f>T22/G22</f>
        <v>2.457356295658465</v>
      </c>
      <c r="R22" s="56">
        <f>U22/L22</f>
        <v>2.79557104890391</v>
      </c>
      <c r="S22" s="48">
        <f>T22+U22</f>
        <v>15796.109922531901</v>
      </c>
      <c r="T22" s="56">
        <v>3221.7906921119</v>
      </c>
      <c r="U22" s="56">
        <v>12574.31923042</v>
      </c>
      <c r="V22" s="56"/>
      <c r="W22" s="57">
        <f>S22-V22</f>
        <v>15796.109922531901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103.439462</v>
      </c>
      <c r="G23" s="48">
        <f>H23+I23+J23+K23</f>
        <v>49.858462</v>
      </c>
      <c r="H23" s="56">
        <v>0</v>
      </c>
      <c r="I23" s="56">
        <v>0</v>
      </c>
      <c r="J23" s="56">
        <v>49.858462</v>
      </c>
      <c r="K23" s="56">
        <v>0</v>
      </c>
      <c r="L23" s="48">
        <f>M23+N23+O23+P23</f>
        <v>53.581</v>
      </c>
      <c r="M23" s="56"/>
      <c r="N23" s="56"/>
      <c r="O23" s="56">
        <v>53.581</v>
      </c>
      <c r="P23" s="56"/>
      <c r="Q23" s="56">
        <f>T23/G23</f>
        <v>2.3000822239743375</v>
      </c>
      <c r="R23" s="56">
        <f>U23/L23</f>
        <v>2.5699983996192683</v>
      </c>
      <c r="S23" s="48">
        <f>T23+U23</f>
        <v>252.38164641090003</v>
      </c>
      <c r="T23" s="56">
        <v>114.6785621609</v>
      </c>
      <c r="U23" s="56">
        <v>137.70308425000002</v>
      </c>
      <c r="V23" s="56"/>
      <c r="W23" s="57">
        <f>S23-V23</f>
        <v>252.38164641090003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2021-01-19T04:19:34Z</cp:lastPrinted>
  <dcterms:created xsi:type="dcterms:W3CDTF">2009-01-25T23:42:29Z</dcterms:created>
  <dcterms:modified xsi:type="dcterms:W3CDTF">2021-01-28T10:32:04Z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